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be_000\bi. Drive\Espace UCR\25 INFO Internet\1 Site UCR\Simulateurs\Fiche 41\"/>
    </mc:Choice>
  </mc:AlternateContent>
  <xr:revisionPtr revIDLastSave="0" documentId="8_{C93359C2-4100-45D4-9489-0B85FE9FD6B3}" xr6:coauthVersionLast="46" xr6:coauthVersionMax="46" xr10:uidLastSave="{00000000-0000-0000-0000-000000000000}"/>
  <bookViews>
    <workbookView xWindow="-120" yWindow="-120" windowWidth="29040" windowHeight="15840" xr2:uid="{AE77BE8F-58F3-40FB-AA28-4726AC9E1F14}"/>
  </bookViews>
  <sheets>
    <sheet name="Feuille à saisir" sheetId="2" r:id="rId1"/>
    <sheet name="Calcul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4" i="1"/>
  <c r="F4" i="1"/>
  <c r="B4" i="1"/>
  <c r="L4" i="1" s="1"/>
  <c r="A4" i="1"/>
  <c r="C4" i="1" s="1"/>
  <c r="D4" i="1" s="1"/>
  <c r="I4" i="1" l="1"/>
  <c r="J4" i="1"/>
  <c r="K4" i="1" l="1"/>
  <c r="C17" i="2" s="1"/>
  <c r="C19" i="2" l="1"/>
  <c r="E19" i="2" s="1"/>
  <c r="B20" i="2"/>
  <c r="E17" i="2"/>
</calcChain>
</file>

<file path=xl/sharedStrings.xml><?xml version="1.0" encoding="utf-8"?>
<sst xmlns="http://schemas.openxmlformats.org/spreadsheetml/2006/main" count="30" uniqueCount="28">
  <si>
    <t>REQUIS</t>
  </si>
  <si>
    <t>COTISES TH</t>
  </si>
  <si>
    <t>TAUX</t>
  </si>
  <si>
    <t>PENSION MAJ</t>
  </si>
  <si>
    <t>PES TS TRI</t>
  </si>
  <si>
    <t>ANNEE NAIS</t>
  </si>
  <si>
    <t>Coeff maj</t>
  </si>
  <si>
    <t>Choisissez dans la liste déroulante l'année de votre naissance</t>
  </si>
  <si>
    <t>€</t>
  </si>
  <si>
    <t xml:space="preserve">Votre pension annuelle majorée sera de </t>
  </si>
  <si>
    <t xml:space="preserve">Le  montant  de  la  retraite  majorée  ne  peut  être
  supérieur  au  montant  de  retraite   avec la durée d'assurance requise </t>
  </si>
  <si>
    <t>Montant annuel de la majoration</t>
  </si>
  <si>
    <t>soit</t>
  </si>
  <si>
    <t>mensuels</t>
  </si>
  <si>
    <t xml:space="preserve">Votre pension annuelle de base  majorée sera de </t>
  </si>
  <si>
    <t>Indiquez le  traitement indiciaire brut (voir fiche 49)</t>
  </si>
  <si>
    <t>Traitement</t>
  </si>
  <si>
    <t>https://www.info-retraite.fr/portail-info/home.html</t>
  </si>
  <si>
    <t>(*) Les indications de durées peuvent être déterminées en consultant l'espace personnel du site InfoRetraite</t>
  </si>
  <si>
    <t>PENSION (1)</t>
  </si>
  <si>
    <t>(1) la pension annuelle est égale à TB X durée d'assurance y/c bonifications / durée exigée</t>
  </si>
  <si>
    <t>durée totale</t>
  </si>
  <si>
    <t>Indiquez le nombre de trimestres en bonifications (voir fich 48)</t>
  </si>
  <si>
    <t>eEn liquidation</t>
  </si>
  <si>
    <t>bonifications</t>
  </si>
  <si>
    <t>Simulateur de calcul de la majoration Fonctionnaires handicapés</t>
  </si>
  <si>
    <r>
      <t xml:space="preserve">Indiquez la </t>
    </r>
    <r>
      <rPr>
        <b/>
        <i/>
        <sz val="11"/>
        <color theme="0" tint="-4.9989318521683403E-2"/>
        <rFont val="Calibri"/>
        <family val="2"/>
        <scheme val="minor"/>
      </rPr>
      <t>durée d'assurance</t>
    </r>
    <r>
      <rPr>
        <sz val="11"/>
        <color theme="0" tint="-4.9989318521683403E-2"/>
        <rFont val="Calibri"/>
        <family val="2"/>
        <scheme val="minor"/>
      </rPr>
      <t xml:space="preserve"> en trimestres dans la fonction publique
sans les bonifications (*)</t>
    </r>
  </si>
  <si>
    <r>
      <t xml:space="preserve">Indiquez la </t>
    </r>
    <r>
      <rPr>
        <b/>
        <i/>
        <sz val="11"/>
        <color theme="0" tint="-4.9989318521683403E-2"/>
        <rFont val="Calibri"/>
        <family val="2"/>
        <scheme val="minor"/>
      </rPr>
      <t>durée en liquidation</t>
    </r>
    <r>
      <rPr>
        <sz val="11"/>
        <color theme="0" tint="-4.9989318521683403E-2"/>
        <rFont val="Calibri"/>
        <family val="2"/>
        <scheme val="minor"/>
      </rPr>
      <t xml:space="preserve"> en trimestres cotisés pendant la période de reconnaissance TH 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</si>
</sst>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i/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64" fontId="3" fillId="3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0" fillId="4" borderId="0" xfId="0" applyFill="1"/>
    <xf numFmtId="0" fontId="2" fillId="2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5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5" fillId="5" borderId="0" xfId="1" applyFill="1" applyAlignment="1" applyProtection="1">
      <alignment vertical="center" wrapTex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3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vertical="center" wrapText="1"/>
      <protection hidden="1"/>
    </xf>
  </cellXfs>
  <cellStyles count="2">
    <cellStyle name="Lien hypertexte" xfId="1" builtinId="8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fo-retraite.fr/portail-info/hom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62389-0132-4462-B17C-C421B9EA6FB4}">
  <dimension ref="A1:Z68"/>
  <sheetViews>
    <sheetView tabSelected="1" workbookViewId="0">
      <selection activeCell="C12" sqref="C12"/>
    </sheetView>
  </sheetViews>
  <sheetFormatPr baseColWidth="10" defaultRowHeight="15" x14ac:dyDescent="0.25"/>
  <cols>
    <col min="1" max="1" width="8.42578125" customWidth="1"/>
    <col min="2" max="2" width="69.5703125" customWidth="1"/>
    <col min="3" max="3" width="14.28515625" customWidth="1"/>
    <col min="4" max="4" width="8.28515625" customWidth="1"/>
  </cols>
  <sheetData>
    <row r="1" spans="1:26" x14ac:dyDescent="0.25">
      <c r="A1" s="1"/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x14ac:dyDescent="0.25">
      <c r="A2" s="26" t="s">
        <v>25</v>
      </c>
      <c r="B2" s="26"/>
      <c r="C2" s="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5" t="s">
        <v>7</v>
      </c>
      <c r="C4" s="11">
        <v>1960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5">
      <c r="A6" s="1"/>
      <c r="B6" s="7" t="s">
        <v>15</v>
      </c>
      <c r="C6" s="1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1"/>
      <c r="B8" s="7" t="s">
        <v>26</v>
      </c>
      <c r="C8" s="13"/>
      <c r="D8" s="3"/>
      <c r="E8" s="3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 x14ac:dyDescent="0.25">
      <c r="A9" s="1"/>
      <c r="B9" s="7"/>
      <c r="C9" s="25"/>
      <c r="D9" s="3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25">
      <c r="A10" s="1"/>
      <c r="B10" s="7" t="s">
        <v>22</v>
      </c>
      <c r="C10" s="13"/>
      <c r="D10" s="3"/>
      <c r="E10" s="3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8"/>
      <c r="D11" s="1"/>
      <c r="E11" s="1"/>
      <c r="F11" s="1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x14ac:dyDescent="0.25">
      <c r="A12" s="1"/>
      <c r="B12" s="6" t="s">
        <v>27</v>
      </c>
      <c r="C12" s="14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25">
      <c r="A13" s="1"/>
      <c r="B13" s="6"/>
      <c r="C13" s="21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x14ac:dyDescent="0.25">
      <c r="A14" s="23"/>
      <c r="B14" s="22" t="s">
        <v>18</v>
      </c>
      <c r="C14" s="21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"/>
      <c r="B15" s="24" t="s">
        <v>17</v>
      </c>
      <c r="C15" s="21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x14ac:dyDescent="0.25">
      <c r="A17" s="1"/>
      <c r="B17" s="18" t="s">
        <v>11</v>
      </c>
      <c r="C17" s="15">
        <f>IF(C12=0,0,IF(Calculs!K4&gt;=Calculs!L4,0,Calculs!K4-Calculs!J4))</f>
        <v>0</v>
      </c>
      <c r="D17" s="19" t="s">
        <v>12</v>
      </c>
      <c r="E17" s="15">
        <f>+C17/12</f>
        <v>0</v>
      </c>
      <c r="F17" s="20" t="s">
        <v>13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x14ac:dyDescent="0.25">
      <c r="A19" s="1"/>
      <c r="B19" s="9" t="s">
        <v>14</v>
      </c>
      <c r="C19" s="15">
        <f>IF(Calculs!K4&lt;Calculs!L4,Calculs!K4,Calculs!L4)</f>
        <v>0</v>
      </c>
      <c r="D19" s="19" t="s">
        <v>12</v>
      </c>
      <c r="E19" s="15">
        <f>+C19/12</f>
        <v>0</v>
      </c>
      <c r="F19" s="20" t="s">
        <v>13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3" customHeight="1" x14ac:dyDescent="0.25">
      <c r="A20" s="1"/>
      <c r="B20" s="16" t="str">
        <f>IF(Calculs!K4&gt;=Calculs!L4,CONCATENATE(Calculs!M5)," ")</f>
        <v xml:space="preserve">Le  montant  de  la  retraite  majorée  ne  peut  être
  supérieur  au  montant  de  retraite   avec la durée d'assurance requise </v>
      </c>
      <c r="C20" s="1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B67" s="1"/>
      <c r="C67" s="1"/>
      <c r="D67" s="1"/>
      <c r="E67" s="1"/>
      <c r="F67" s="1"/>
    </row>
    <row r="68" spans="1:6" x14ac:dyDescent="0.25">
      <c r="B68" s="1"/>
      <c r="C68" s="1"/>
    </row>
  </sheetData>
  <sheetProtection algorithmName="SHA-512" hashValue="Y0fbqXzHrHzzpGuu7A0oTFMKV4/BXh95T8NnZ9K/9x0BpuaLvpRs5uu/EN6rahHTF0cv+Q7bSWr9pppbq9SkDQ==" saltValue="Pg6QPbvHM80zgPn2+vtfAQ==" spinCount="100000" sheet="1" selectLockedCells="1"/>
  <mergeCells count="1">
    <mergeCell ref="A2:C2"/>
  </mergeCells>
  <dataValidations xWindow="978" yWindow="497" count="3">
    <dataValidation type="list" allowBlank="1" showInputMessage="1" showErrorMessage="1" sqref="C4" xr:uid="{B62CCF3B-940E-41F6-BC39-C83DF8122FCC}">
      <formula1>"1960,1961,1962,1963,1964,1965,1966,1967,1968,1969,1970,1971,1972,1973,1974,1975,1976,1977,1978,1979"</formula1>
    </dataValidation>
    <dataValidation type="whole" operator="greaterThan" allowBlank="1" showInputMessage="1" showErrorMessage="1" error="Ce nombre doit être supérieur à 87, voir tableau 2" promptTitle="durée d'assurance" prompt="Nb de trimestres retenus" sqref="C8" xr:uid="{5DA04D3D-F56E-4973-BC83-273DC89193E7}">
      <formula1>66</formula1>
    </dataValidation>
    <dataValidation type="decimal" operator="greaterThan" allowBlank="1" showInputMessage="1" showErrorMessage="1" error="Ce nombre doit être supérieur à 67, Voir tableau 2" promptTitle="durée cotisée RQTH" sqref="C12" xr:uid="{CF879000-4442-4B58-8EFA-F632FEBB6B8A}">
      <formula1>67</formula1>
    </dataValidation>
  </dataValidations>
  <hyperlinks>
    <hyperlink ref="B15" r:id="rId1" xr:uid="{3E8AAAB0-CC0C-4BC9-87E7-ADFDF0EC143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83896-4AB4-45F1-B700-D59B0410AD16}">
  <dimension ref="A1:R23"/>
  <sheetViews>
    <sheetView workbookViewId="0">
      <selection activeCell="J4" sqref="J4"/>
    </sheetView>
  </sheetViews>
  <sheetFormatPr baseColWidth="10" defaultRowHeight="15" x14ac:dyDescent="0.25"/>
  <cols>
    <col min="1" max="12" width="11.42578125" style="27"/>
    <col min="13" max="13" width="45.7109375" style="27" customWidth="1"/>
    <col min="14" max="16384" width="11.42578125" style="27"/>
  </cols>
  <sheetData>
    <row r="1" spans="1:18" x14ac:dyDescent="0.25">
      <c r="D1" s="28"/>
      <c r="E1" s="28"/>
      <c r="F1" s="28"/>
      <c r="G1" s="29"/>
    </row>
    <row r="2" spans="1:18" x14ac:dyDescent="0.25">
      <c r="F2" s="28"/>
      <c r="G2" s="28"/>
    </row>
    <row r="3" spans="1:18" x14ac:dyDescent="0.25">
      <c r="A3" s="30" t="s">
        <v>5</v>
      </c>
      <c r="B3" s="30" t="s">
        <v>16</v>
      </c>
      <c r="C3" s="30" t="s">
        <v>0</v>
      </c>
      <c r="D3" s="30" t="s">
        <v>23</v>
      </c>
      <c r="E3" s="30" t="s">
        <v>24</v>
      </c>
      <c r="F3" s="30" t="s">
        <v>1</v>
      </c>
      <c r="G3" s="30" t="s">
        <v>21</v>
      </c>
      <c r="H3" s="30" t="s">
        <v>2</v>
      </c>
      <c r="I3" s="30" t="s">
        <v>6</v>
      </c>
      <c r="J3" s="30" t="s">
        <v>19</v>
      </c>
      <c r="K3" s="30" t="s">
        <v>3</v>
      </c>
      <c r="L3" s="30" t="s">
        <v>4</v>
      </c>
    </row>
    <row r="4" spans="1:18" x14ac:dyDescent="0.25">
      <c r="A4" s="27">
        <f>+'Feuille à saisir'!C4</f>
        <v>1960</v>
      </c>
      <c r="B4" s="31">
        <f>+'Feuille à saisir'!C6</f>
        <v>0</v>
      </c>
      <c r="C4" s="27">
        <f>VLOOKUP(A4,Q4:R23,2,FALSE)</f>
        <v>168</v>
      </c>
      <c r="D4" s="27">
        <f>IF('Feuille à saisir'!C8&gt;Calculs!C4,C4,'Feuille à saisir'!C8)</f>
        <v>0</v>
      </c>
      <c r="E4" s="27">
        <f>+'Feuille à saisir'!C10</f>
        <v>0</v>
      </c>
      <c r="F4" s="27">
        <f>+'Feuille à saisir'!C12</f>
        <v>0</v>
      </c>
      <c r="G4" s="27">
        <f>+'Feuille à saisir'!C8+'Feuille à saisir'!C10</f>
        <v>0</v>
      </c>
      <c r="H4" s="27">
        <v>0.75</v>
      </c>
      <c r="I4" s="32" t="e">
        <f>ROUND(+F4/G4/3,2)</f>
        <v>#DIV/0!</v>
      </c>
      <c r="J4" s="27">
        <f>ROUND(+B4*(D4+E4)/C4*H4,2)</f>
        <v>0</v>
      </c>
      <c r="K4" s="33">
        <f>IF(F4=0,0,ROUND(+J4+(J4*I4),2))</f>
        <v>0</v>
      </c>
      <c r="L4" s="33">
        <f>+B4*H4</f>
        <v>0</v>
      </c>
      <c r="M4" s="27" t="s">
        <v>9</v>
      </c>
      <c r="N4" s="27" t="s">
        <v>8</v>
      </c>
      <c r="Q4" s="27">
        <v>1960</v>
      </c>
      <c r="R4" s="27">
        <v>168</v>
      </c>
    </row>
    <row r="5" spans="1:18" ht="47.25" customHeight="1" x14ac:dyDescent="0.25">
      <c r="M5" s="34" t="s">
        <v>10</v>
      </c>
      <c r="Q5" s="27">
        <v>1961</v>
      </c>
      <c r="R5" s="27">
        <v>168</v>
      </c>
    </row>
    <row r="6" spans="1:18" x14ac:dyDescent="0.25">
      <c r="Q6" s="27">
        <v>1962</v>
      </c>
      <c r="R6" s="27">
        <v>168</v>
      </c>
    </row>
    <row r="7" spans="1:18" x14ac:dyDescent="0.25">
      <c r="J7" s="27" t="s">
        <v>20</v>
      </c>
      <c r="Q7" s="27">
        <v>1963</v>
      </c>
      <c r="R7" s="27">
        <v>169</v>
      </c>
    </row>
    <row r="8" spans="1:18" x14ac:dyDescent="0.25">
      <c r="Q8" s="27">
        <v>1964</v>
      </c>
      <c r="R8" s="27">
        <v>169</v>
      </c>
    </row>
    <row r="9" spans="1:18" x14ac:dyDescent="0.25">
      <c r="Q9" s="27">
        <v>1965</v>
      </c>
      <c r="R9" s="27">
        <v>169</v>
      </c>
    </row>
    <row r="10" spans="1:18" x14ac:dyDescent="0.25">
      <c r="Q10" s="27">
        <v>1966</v>
      </c>
      <c r="R10" s="27">
        <v>170</v>
      </c>
    </row>
    <row r="11" spans="1:18" x14ac:dyDescent="0.25">
      <c r="Q11" s="27">
        <v>1967</v>
      </c>
      <c r="R11" s="27">
        <v>170</v>
      </c>
    </row>
    <row r="12" spans="1:18" x14ac:dyDescent="0.25">
      <c r="Q12" s="27">
        <v>1968</v>
      </c>
      <c r="R12" s="27">
        <v>170</v>
      </c>
    </row>
    <row r="13" spans="1:18" x14ac:dyDescent="0.25">
      <c r="Q13" s="27">
        <v>1969</v>
      </c>
      <c r="R13" s="27">
        <v>171</v>
      </c>
    </row>
    <row r="14" spans="1:18" x14ac:dyDescent="0.25">
      <c r="Q14" s="27">
        <v>1970</v>
      </c>
      <c r="R14" s="27">
        <v>171</v>
      </c>
    </row>
    <row r="15" spans="1:18" x14ac:dyDescent="0.25">
      <c r="Q15" s="27">
        <v>1971</v>
      </c>
      <c r="R15" s="27">
        <v>171</v>
      </c>
    </row>
    <row r="16" spans="1:18" x14ac:dyDescent="0.25">
      <c r="Q16" s="27">
        <v>1972</v>
      </c>
      <c r="R16" s="27">
        <v>172</v>
      </c>
    </row>
    <row r="17" spans="17:18" x14ac:dyDescent="0.25">
      <c r="Q17" s="27">
        <v>1973</v>
      </c>
      <c r="R17" s="27">
        <v>172</v>
      </c>
    </row>
    <row r="18" spans="17:18" x14ac:dyDescent="0.25">
      <c r="Q18" s="27">
        <v>1974</v>
      </c>
      <c r="R18" s="27">
        <v>172</v>
      </c>
    </row>
    <row r="19" spans="17:18" x14ac:dyDescent="0.25">
      <c r="Q19" s="27">
        <v>1975</v>
      </c>
      <c r="R19" s="27">
        <v>172</v>
      </c>
    </row>
    <row r="20" spans="17:18" x14ac:dyDescent="0.25">
      <c r="Q20" s="27">
        <v>1976</v>
      </c>
      <c r="R20" s="27">
        <v>172</v>
      </c>
    </row>
    <row r="21" spans="17:18" x14ac:dyDescent="0.25">
      <c r="Q21" s="27">
        <v>1977</v>
      </c>
      <c r="R21" s="27">
        <v>172</v>
      </c>
    </row>
    <row r="22" spans="17:18" x14ac:dyDescent="0.25">
      <c r="Q22" s="27">
        <v>1978</v>
      </c>
      <c r="R22" s="27">
        <v>172</v>
      </c>
    </row>
    <row r="23" spans="17:18" x14ac:dyDescent="0.25">
      <c r="Q23" s="27">
        <v>1979</v>
      </c>
      <c r="R23" s="27">
        <v>172</v>
      </c>
    </row>
  </sheetData>
  <sheetProtection algorithmName="SHA-512" hashValue="4nkXhWGFXpR2G5ouyL4b7/KO6VZn45YPuiq0O2cSXYDVjJc0P9+whJRTopfOGSuoBZhQ0R5S4jnWmJfGxWCpVQ==" saltValue="/3f+k91eSAw0vj3Hvvzg9w==" spinCount="100000" sheet="1" objects="1" scenarios="1"/>
  <mergeCells count="2">
    <mergeCell ref="D1:F1"/>
    <mergeCell ref="F2:G2"/>
  </mergeCells>
  <conditionalFormatting sqref="K4">
    <cfRule type="cellIs" dxfId="1" priority="2" operator="lessThan">
      <formula>$L$4</formula>
    </cfRule>
  </conditionalFormatting>
  <conditionalFormatting sqref="L4">
    <cfRule type="cellIs" dxfId="0" priority="1" operator="lessThan">
      <formula>$K$4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à saisir</vt:lpstr>
      <vt:lpstr>Calculs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JEROME</dc:creator>
  <cp:lastModifiedBy>Gilbert JEROME</cp:lastModifiedBy>
  <dcterms:created xsi:type="dcterms:W3CDTF">2021-03-31T08:40:58Z</dcterms:created>
  <dcterms:modified xsi:type="dcterms:W3CDTF">2021-04-06T08:07:25Z</dcterms:modified>
</cp:coreProperties>
</file>